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E:\Yousef Things\Rexrutment Tracker\"/>
    </mc:Choice>
  </mc:AlternateContent>
  <xr:revisionPtr revIDLastSave="0" documentId="13_ncr:1_{E89D8CFA-FB17-4872-9EDE-6E5EAEFA2B5D}" xr6:coauthVersionLast="47" xr6:coauthVersionMax="47" xr10:uidLastSave="{00000000-0000-0000-0000-000000000000}"/>
  <bookViews>
    <workbookView xWindow="-120" yWindow="-120" windowWidth="29040" windowHeight="15720" tabRatio="622" activeTab="1" xr2:uid="{00000000-000D-0000-FFFF-FFFF00000000}"/>
  </bookViews>
  <sheets>
    <sheet name="Candidates List" sheetId="2" r:id="rId1"/>
    <sheet name="Manpower Requests" sheetId="1" r:id="rId2"/>
    <sheet name="Dashboard" sheetId="7" r:id="rId3"/>
    <sheet name="Lists" sheetId="5" r:id="rId4"/>
  </sheet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aaa" hidden="1">#REF!</definedName>
    <definedName name="Company_CR">#REF!</definedName>
    <definedName name="Premium" hidden="1">#REF!</definedName>
    <definedName name="ss" hidden="1">#REF!</definedName>
    <definedName name="sss" hidden="1">#REF!</definedName>
    <definedName name="temp3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  <c r="M4" i="1"/>
  <c r="O4" i="1"/>
  <c r="H4" i="2"/>
  <c r="H5" i="2"/>
  <c r="H9" i="2"/>
  <c r="L4" i="1"/>
  <c r="N4" i="1" l="1"/>
  <c r="G4" i="2"/>
  <c r="G5" i="2"/>
  <c r="G9" i="2"/>
  <c r="F4" i="2"/>
  <c r="F5" i="2"/>
  <c r="F9" i="2"/>
  <c r="E4" i="2"/>
  <c r="E5" i="2"/>
  <c r="E9" i="2"/>
  <c r="D4" i="2"/>
  <c r="D5" i="2"/>
  <c r="D9" i="2"/>
  <c r="C4" i="2"/>
  <c r="C5" i="2"/>
  <c r="C9" i="2"/>
  <c r="B4" i="2"/>
  <c r="B5" i="2"/>
  <c r="B9" i="2"/>
  <c r="P4" i="1" l="1"/>
  <c r="A5" i="1"/>
  <c r="Q4" i="1" l="1"/>
  <c r="O5" i="1"/>
  <c r="M5" i="1"/>
  <c r="H6" i="2"/>
  <c r="H10" i="2"/>
  <c r="N5" i="1"/>
  <c r="L5" i="1"/>
  <c r="F6" i="2"/>
  <c r="B10" i="2"/>
  <c r="E6" i="2"/>
  <c r="D6" i="2"/>
  <c r="G10" i="2"/>
  <c r="C6" i="2"/>
  <c r="F10" i="2"/>
  <c r="B6" i="2"/>
  <c r="E10" i="2"/>
  <c r="D10" i="2"/>
  <c r="G6" i="2"/>
  <c r="C10" i="2"/>
  <c r="A6" i="1"/>
  <c r="P5" i="1" l="1"/>
  <c r="H7" i="2"/>
  <c r="O6" i="1"/>
  <c r="M6" i="1"/>
  <c r="H11" i="2"/>
  <c r="N6" i="1"/>
  <c r="P6" i="1" s="1"/>
  <c r="L6" i="1"/>
  <c r="G11" i="2"/>
  <c r="E7" i="2"/>
  <c r="F11" i="2"/>
  <c r="E11" i="2"/>
  <c r="A7" i="1"/>
  <c r="D11" i="2"/>
  <c r="B7" i="2"/>
  <c r="B11" i="2"/>
  <c r="G7" i="2"/>
  <c r="C11" i="2"/>
  <c r="D7" i="2"/>
  <c r="C7" i="2"/>
  <c r="F7" i="2"/>
  <c r="Q5" i="1" l="1"/>
  <c r="H8" i="2"/>
  <c r="O7" i="1"/>
  <c r="M7" i="1"/>
  <c r="Q6" i="1"/>
  <c r="H12" i="2"/>
  <c r="E12" i="2"/>
  <c r="N7" i="1"/>
  <c r="P7" i="1" s="1"/>
  <c r="L7" i="1"/>
  <c r="C8" i="2"/>
  <c r="A8" i="1"/>
  <c r="C12" i="2"/>
  <c r="B12" i="2"/>
  <c r="F12" i="2"/>
  <c r="D8" i="2"/>
  <c r="G8" i="2"/>
  <c r="G12" i="2"/>
  <c r="B8" i="2"/>
  <c r="F8" i="2"/>
  <c r="E8" i="2"/>
  <c r="D12" i="2"/>
  <c r="O8" i="1" l="1"/>
  <c r="M8" i="1"/>
  <c r="Q7" i="1"/>
  <c r="N8" i="1"/>
  <c r="P8" i="1" s="1"/>
  <c r="L8" i="1"/>
  <c r="A9" i="1"/>
  <c r="M9" i="1" l="1"/>
  <c r="O9" i="1"/>
  <c r="Q8" i="1"/>
  <c r="N9" i="1"/>
  <c r="P9" i="1" s="1"/>
  <c r="L9" i="1"/>
  <c r="A10" i="1"/>
  <c r="A11" i="1" l="1"/>
  <c r="O10" i="1"/>
  <c r="M10" i="1"/>
  <c r="Q9" i="1"/>
  <c r="N10" i="1"/>
  <c r="P10" i="1" s="1"/>
  <c r="L10" i="1"/>
  <c r="L11" i="1"/>
  <c r="N11" i="1"/>
  <c r="P11" i="1" s="1"/>
  <c r="A12" i="1"/>
  <c r="Q11" i="1" l="1"/>
  <c r="M12" i="1"/>
  <c r="O12" i="1"/>
  <c r="M11" i="1"/>
  <c r="O11" i="1"/>
  <c r="Q10" i="1"/>
  <c r="L12" i="1"/>
  <c r="N12" i="1"/>
  <c r="P12" i="1" s="1"/>
  <c r="A13" i="1"/>
  <c r="O13" i="1" l="1"/>
  <c r="O2" i="1" s="1"/>
  <c r="M13" i="1"/>
  <c r="M2" i="1" s="1"/>
  <c r="Q12" i="1"/>
  <c r="N13" i="1"/>
  <c r="N2" i="1" s="1"/>
  <c r="L13" i="1"/>
  <c r="L2" i="1" s="1"/>
  <c r="P13" i="1" l="1"/>
  <c r="P2" i="1" s="1"/>
  <c r="Q13" i="1" l="1"/>
  <c r="Y3" i="7" l="1"/>
  <c r="Y2" i="7"/>
  <c r="Y4" i="7"/>
</calcChain>
</file>

<file path=xl/sharedStrings.xml><?xml version="1.0" encoding="utf-8"?>
<sst xmlns="http://schemas.openxmlformats.org/spreadsheetml/2006/main" count="168" uniqueCount="104">
  <si>
    <t xml:space="preserve">Total Required </t>
  </si>
  <si>
    <t>Remarks</t>
  </si>
  <si>
    <t>Location</t>
  </si>
  <si>
    <t>Position Title</t>
  </si>
  <si>
    <t>Hired</t>
  </si>
  <si>
    <t>Department</t>
  </si>
  <si>
    <t>yes</t>
  </si>
  <si>
    <t>7000-7500</t>
  </si>
  <si>
    <t>repalcment</t>
  </si>
  <si>
    <t>4000-4500</t>
  </si>
  <si>
    <t>kh</t>
  </si>
  <si>
    <t>KH</t>
  </si>
  <si>
    <t>JU</t>
  </si>
  <si>
    <t>under process</t>
  </si>
  <si>
    <t>new</t>
  </si>
  <si>
    <t>Saudi</t>
  </si>
  <si>
    <t>Z11016</t>
  </si>
  <si>
    <t>Z00408</t>
  </si>
  <si>
    <t>Z00517</t>
  </si>
  <si>
    <t>Z11584</t>
  </si>
  <si>
    <t>Z00223</t>
  </si>
  <si>
    <t>Age</t>
  </si>
  <si>
    <t>Hiring Purpose</t>
  </si>
  <si>
    <t>Reporting to</t>
  </si>
  <si>
    <t>Secondary School</t>
  </si>
  <si>
    <t>Diploma in Vehicle (79%) +  certification in Cars mechanics  + Valid HD driving license</t>
  </si>
  <si>
    <t>Years of Experience</t>
  </si>
  <si>
    <t>GPA</t>
  </si>
  <si>
    <t>Education</t>
  </si>
  <si>
    <t>2.74/5</t>
  </si>
  <si>
    <t>Diploma Mechanical Tech. Production</t>
  </si>
  <si>
    <t>2.51/5</t>
  </si>
  <si>
    <t>Associate Degree in Mechanical Technology</t>
  </si>
  <si>
    <t>4.27/5</t>
  </si>
  <si>
    <t>Diploma in Heavy equipment</t>
  </si>
  <si>
    <t>3.23/5</t>
  </si>
  <si>
    <t>Associate Degree in Hydraulic &amp; Pneumatic Systems-Mechanical Technology</t>
  </si>
  <si>
    <t>Nat</t>
  </si>
  <si>
    <t>Job Code</t>
  </si>
  <si>
    <t>Hiring Status</t>
  </si>
  <si>
    <t>Mechanical Engineering Technology-2017 (GPA 3.47/4) from USA + Associate Degree in Mechanical Maintenance Engineering Tech form Jubail Industrial Colleg-2011 + Other certificates</t>
  </si>
  <si>
    <t>His experience is before getting the Bachelor degree</t>
  </si>
  <si>
    <t>Z11335</t>
  </si>
  <si>
    <t>Z11089</t>
  </si>
  <si>
    <t>-</t>
  </si>
  <si>
    <t>High school diploma</t>
  </si>
  <si>
    <t>Intermediate School (61.36)</t>
  </si>
  <si>
    <t>Comment</t>
  </si>
  <si>
    <t>3500-4500</t>
  </si>
  <si>
    <t>4000-4600</t>
  </si>
  <si>
    <t>3000-3300</t>
  </si>
  <si>
    <t>4000-5000</t>
  </si>
  <si>
    <t>5000-6000</t>
  </si>
  <si>
    <t>6000-7000</t>
  </si>
  <si>
    <t>Position #</t>
  </si>
  <si>
    <t>dep 1</t>
  </si>
  <si>
    <t>dep 2</t>
  </si>
  <si>
    <t>No</t>
  </si>
  <si>
    <t>Offered Salary</t>
  </si>
  <si>
    <t>Salary Range</t>
  </si>
  <si>
    <t>Candidate Name</t>
  </si>
  <si>
    <t>man 1</t>
  </si>
  <si>
    <t>man 2</t>
  </si>
  <si>
    <t>Position 1</t>
  </si>
  <si>
    <t>Position 2</t>
  </si>
  <si>
    <t>Position 3</t>
  </si>
  <si>
    <t>Position 4</t>
  </si>
  <si>
    <t>Position 5</t>
  </si>
  <si>
    <t>Position 6</t>
  </si>
  <si>
    <t>Position 7</t>
  </si>
  <si>
    <t>Position 8</t>
  </si>
  <si>
    <t>Position 9</t>
  </si>
  <si>
    <t>Position 10</t>
  </si>
  <si>
    <t>Has JD?</t>
  </si>
  <si>
    <t>Candidate 1</t>
  </si>
  <si>
    <t>Candidate 2</t>
  </si>
  <si>
    <t>Candidate 3</t>
  </si>
  <si>
    <t>Candidate 4</t>
  </si>
  <si>
    <t>Candidate 5</t>
  </si>
  <si>
    <t>Candidate 6</t>
  </si>
  <si>
    <t>Candidate 7</t>
  </si>
  <si>
    <t>Candidate 8</t>
  </si>
  <si>
    <t>Candidate 9</t>
  </si>
  <si>
    <t>In Process</t>
  </si>
  <si>
    <t>On Hold</t>
  </si>
  <si>
    <t>Waiting for Approval</t>
  </si>
  <si>
    <t>Rejected</t>
  </si>
  <si>
    <t>Interviewed</t>
  </si>
  <si>
    <t xml:space="preserve">Under Hiring </t>
  </si>
  <si>
    <t>Request Information</t>
  </si>
  <si>
    <t>Candidate Information</t>
  </si>
  <si>
    <t>Candidate Reject the Offer</t>
  </si>
  <si>
    <t>Balance
To be hired</t>
  </si>
  <si>
    <t>Hiring Month</t>
  </si>
  <si>
    <t>January</t>
  </si>
  <si>
    <t>March</t>
  </si>
  <si>
    <t>February</t>
  </si>
  <si>
    <t>Enter Request #</t>
  </si>
  <si>
    <t>Request #</t>
  </si>
  <si>
    <t>Request Status</t>
  </si>
  <si>
    <t>Rejection</t>
  </si>
  <si>
    <t>Not Started</t>
  </si>
  <si>
    <t>Under Process</t>
  </si>
  <si>
    <t>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</si>
</sst>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</font>
    <font>
      <sz val="11"/>
      <color theme="1"/>
      <name val="Calibri"/>
      <family val="2"/>
      <charset val="17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2F2F2"/>
        <bgColor indexed="64"/>
      </patternFill>
    </fill>
    <fill>
      <patternFill patternType="solid">
        <fgColor theme="4" tint="-0.499984740745262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theme="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4" tint="-0.499984740745262"/>
      </left>
      <right style="thin">
        <color theme="0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0"/>
      </left>
      <right style="thin">
        <color theme="0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0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1" fillId="0" borderId="7" xfId="0" applyFont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9" fillId="7" borderId="7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0" fillId="0" borderId="0" xfId="0" applyBorder="1"/>
    <xf numFmtId="0" fontId="13" fillId="8" borderId="9" xfId="0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rgb="FFBFBFBF"/>
        </left>
        <right/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border outline="0">
        <top style="thin">
          <color rgb="FFBFBFBF"/>
        </top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BFBFBF"/>
        </left>
        <right style="thin">
          <color rgb="FFBFBFBF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Recrutment Progress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0245396817023639E-2"/>
          <c:y val="0.18198032353555993"/>
          <c:w val="0.95950920636595272"/>
          <c:h val="0.602086831333994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'Manpower Requests'!$K$3:$P$3</c:f>
              <c:strCache>
                <c:ptCount val="6"/>
                <c:pt idx="0">
                  <c:v>Total Required </c:v>
                </c:pt>
                <c:pt idx="1">
                  <c:v>Interviewed</c:v>
                </c:pt>
                <c:pt idx="2">
                  <c:v>Under Hiring </c:v>
                </c:pt>
                <c:pt idx="3">
                  <c:v>Hired</c:v>
                </c:pt>
                <c:pt idx="4">
                  <c:v>Rejection</c:v>
                </c:pt>
                <c:pt idx="5">
                  <c:v>Balance
To be hired</c:v>
                </c:pt>
              </c:strCache>
            </c:strRef>
          </c:cat>
          <c:val>
            <c:numRef>
              <c:f>'Manpower Requests'!$K$2:$P$2</c:f>
              <c:numCache>
                <c:formatCode>General</c:formatCode>
                <c:ptCount val="6"/>
                <c:pt idx="0">
                  <c:v>29</c:v>
                </c:pt>
                <c:pt idx="1">
                  <c:v>9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757-AAB9-DE57971E6D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5657039"/>
        <c:axId val="60566999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'Manpower Requests'!$K$3:$P$3</c15:sqref>
                        </c15:formulaRef>
                      </c:ext>
                    </c:extLst>
                    <c:strCache>
                      <c:ptCount val="6"/>
                      <c:pt idx="0">
                        <c:v>Total Required </c:v>
                      </c:pt>
                      <c:pt idx="1">
                        <c:v>Interviewed</c:v>
                      </c:pt>
                      <c:pt idx="2">
                        <c:v>Under Hiring </c:v>
                      </c:pt>
                      <c:pt idx="3">
                        <c:v>Hired</c:v>
                      </c:pt>
                      <c:pt idx="4">
                        <c:v>Rejection</c:v>
                      </c:pt>
                      <c:pt idx="5">
                        <c:v>Balance
To be hired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'Manpower Requests'!$K$3:$P$3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182-4757-AAB9-DE57971E6DB8}"/>
                  </c:ext>
                </c:extLst>
              </c15:ser>
            </c15:filteredBarSeries>
          </c:ext>
        </c:extLst>
      </c:barChart>
      <c:catAx>
        <c:axId val="605657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669999"/>
        <c:crosses val="autoZero"/>
        <c:auto val="1"/>
        <c:lblAlgn val="ctr"/>
        <c:lblOffset val="100"/>
        <c:noMultiLvlLbl val="0"/>
      </c:catAx>
      <c:valAx>
        <c:axId val="6056699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05657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Request</a:t>
            </a:r>
            <a:r>
              <a:rPr lang="en-AU" b="1" baseline="0"/>
              <a:t> Status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8B-4198-A3BC-69E867B5EB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8B-4198-A3BC-69E867B5EB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8B-4198-A3BC-69E867B5EB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Dashboard!$X$2:$X$4</c:f>
              <c:strCache>
                <c:ptCount val="3"/>
                <c:pt idx="0">
                  <c:v>Not Started</c:v>
                </c:pt>
                <c:pt idx="1">
                  <c:v>Under Process</c:v>
                </c:pt>
                <c:pt idx="2">
                  <c:v>Completed</c:v>
                </c:pt>
              </c:strCache>
            </c:strRef>
          </c:cat>
          <c:val>
            <c:numRef>
              <c:f>Dashboard!$Y$2:$Y$4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8B-4198-A3BC-69E867B5EB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323022</xdr:colOff>
      <xdr:row>0</xdr:row>
      <xdr:rowOff>124241</xdr:rowOff>
    </xdr:from>
    <xdr:to>
      <xdr:col>0</xdr:col>
      <xdr:colOff>579783</xdr:colOff>
      <xdr:row>1</xdr:row>
      <xdr:rowOff>49697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959DF666-5372-28D2-D484-A1EF337CDD74}"/>
            </a:ext>
          </a:extLst>
        </xdr:cNvPr>
        <xdr:cNvSpPr/>
      </xdr:nvSpPr>
      <xdr:spPr>
        <a:xfrm>
          <a:off x="323022" y="124241"/>
          <a:ext cx="256761" cy="306456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529166</xdr:colOff>
      <xdr:row>1</xdr:row>
      <xdr:rowOff>95251</xdr:rowOff>
    </xdr:from>
    <xdr:to>
      <xdr:col>12</xdr:col>
      <xdr:colOff>114300</xdr:colOff>
      <xdr:row>13</xdr:row>
      <xdr:rowOff>182035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49C7A4-4C9F-4E5A-A79A-F9D959D455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529166</xdr:colOff>
      <xdr:row>16</xdr:row>
      <xdr:rowOff>9525</xdr:rowOff>
    </xdr:from>
    <xdr:to>
      <xdr:col>12</xdr:col>
      <xdr:colOff>171449</xdr:colOff>
      <xdr:row>30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7AC31F-ED47-4ACF-AAEA-E3EACA5EE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3:R12" totalsRowShown="0" headerRowDxfId="22" dataDxfId="20" headerRowBorderDxfId="21" tableBorderDxfId="19" totalsRowBorderDxfId="18">
  <autoFilter ref="A3:R12" xr:uid="{00000000-0009-0000-0100-000002000000}"/>
  <tableColumns count="18">
    <tableColumn id="2" xr3:uid="{00000000-0010-0000-0000-000002000000}" name="Request #" dataDxfId="17"/>
    <tableColumn id="20" xr3:uid="{00000000-0010-0000-0000-000014000000}" name="Position #" dataDxfId="16">
      <calculatedColumnFormula>_xlfn.IFNA(VLOOKUP(Table2[[#This Row],[Request '#]],'Manpower Requests'!A:P,2,0), "")</calculatedColumnFormula>
    </tableColumn>
    <tableColumn id="1" xr3:uid="{A14594BC-A0AF-462A-858E-CD1F6C252F2D}" name="Position Title" dataDxfId="15">
      <calculatedColumnFormula>_xlfn.IFNA(VLOOKUP(Table2[[#This Row],[Request '#]],'Manpower Requests'!A:P,3,0),"")</calculatedColumnFormula>
    </tableColumn>
    <tableColumn id="22" xr3:uid="{542B0607-7FEC-4711-AA50-F7713029D94E}" name="Department" dataDxfId="14">
      <calculatedColumnFormula>_xlfn.IFNA(VLOOKUP(Table2[[#This Row],[Request '#]],'Manpower Requests'!A:P,4,0),"")</calculatedColumnFormula>
    </tableColumn>
    <tableColumn id="24" xr3:uid="{06D2CE6C-CE89-4986-A347-BBF42C241359}" name="Location" dataDxfId="13">
      <calculatedColumnFormula>_xlfn.IFNA(VLOOKUP(Table2[[#This Row],[Request '#]],'Manpower Requests'!A:P,5,0),"")</calculatedColumnFormula>
    </tableColumn>
    <tableColumn id="27" xr3:uid="{600FCAB8-1229-4A5F-8B4B-460A7A2C33C0}" name="Reporting to" dataDxfId="12">
      <calculatedColumnFormula>_xlfn.IFNA(VLOOKUP(Table2[[#This Row],[Request '#]],'Manpower Requests'!A:P,6,0),"")</calculatedColumnFormula>
    </tableColumn>
    <tableColumn id="21" xr3:uid="{00000000-0010-0000-0000-000015000000}" name="Hiring Purpose" dataDxfId="11">
      <calculatedColumnFormula>_xlfn.IFNA(VLOOKUP(Table2[[#This Row],[Request '#]],'Manpower Requests'!A:P,7,0),"")</calculatedColumnFormula>
    </tableColumn>
    <tableColumn id="25" xr3:uid="{6C08C51C-03D4-4CDE-B729-0C58FA0050BF}" name="Salary Range" dataDxfId="0">
      <calculatedColumnFormula>_xlfn.IFNA(VLOOKUP(Table2[[#This Row],[Request '#]],'Manpower Requests'!A:P,10,0),"")</calculatedColumnFormula>
    </tableColumn>
    <tableColumn id="4" xr3:uid="{00000000-0010-0000-0000-000004000000}" name="Candidate Name" dataDxfId="10"/>
    <tableColumn id="5" xr3:uid="{00000000-0010-0000-0000-000005000000}" name="Nat" dataDxfId="9"/>
    <tableColumn id="6" xr3:uid="{00000000-0010-0000-0000-000006000000}" name="Job Code" dataDxfId="8"/>
    <tableColumn id="9" xr3:uid="{00000000-0010-0000-0000-000009000000}" name="Years of Experience" dataDxfId="7"/>
    <tableColumn id="10" xr3:uid="{00000000-0010-0000-0000-00000A000000}" name="Age" dataDxfId="6"/>
    <tableColumn id="11" xr3:uid="{00000000-0010-0000-0000-00000B000000}" name="Education" dataDxfId="5"/>
    <tableColumn id="12" xr3:uid="{00000000-0010-0000-0000-00000C000000}" name="GPA" dataDxfId="4"/>
    <tableColumn id="3" xr3:uid="{140B11B9-8B11-4CD7-B3A9-BA6EE16A3C0E}" name="Offered Salary" dataDxfId="3"/>
    <tableColumn id="19" xr3:uid="{00000000-0010-0000-0000-000013000000}" name="Hiring Status" dataDxfId="2"/>
    <tableColumn id="18" xr3:uid="{00000000-0010-0000-0000-000012000000}" name="Comment" dataDxfId="1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R12"/>
  <sheetViews>
    <sheetView showGridLines="0" topLeftCell="G1" zoomScale="140" zoomScaleNormal="140" workbookViewId="0">
      <selection activeCell="N23" sqref="N23"/>
    </sheetView>
  </sheetViews>
  <sheetFormatPr defaultRowHeight="12" x14ac:dyDescent="0.2"/>
  <cols>
    <col min="1" max="1" width="12.7109375" style="17" customWidth="1"/>
    <col min="2" max="2" width="13.7109375" style="17" customWidth="1"/>
    <col min="3" max="3" width="25.28515625" style="17" customWidth="1"/>
    <col min="4" max="4" width="21.42578125" style="17" customWidth="1"/>
    <col min="5" max="5" width="16.140625" style="17" customWidth="1"/>
    <col min="6" max="6" width="25.28515625" style="17" customWidth="1"/>
    <col min="7" max="8" width="15" style="18" customWidth="1"/>
    <col min="9" max="9" width="22.85546875" style="18" customWidth="1"/>
    <col min="10" max="10" width="10" style="17" hidden="1" customWidth="1"/>
    <col min="11" max="11" width="10.28515625" style="17" hidden="1" customWidth="1"/>
    <col min="12" max="12" width="18" style="17" customWidth="1"/>
    <col min="13" max="13" width="9.140625" style="17" customWidth="1"/>
    <col min="14" max="14" width="37" style="18" customWidth="1"/>
    <col min="15" max="16" width="13.28515625" style="17" customWidth="1"/>
    <col min="17" max="17" width="19.140625" style="19" bestFit="1" customWidth="1"/>
    <col min="18" max="18" width="31.7109375" style="17" customWidth="1"/>
    <col min="19" max="16384" width="9.140625" style="17"/>
  </cols>
  <sheetData>
    <row r="1" spans="1:18" ht="30" customHeight="1" x14ac:dyDescent="0.25">
      <c r="A1" s="16"/>
      <c r="Q1"/>
    </row>
    <row r="2" spans="1:18" ht="31.5" customHeight="1" x14ac:dyDescent="0.2">
      <c r="A2" s="32" t="s">
        <v>97</v>
      </c>
      <c r="B2" s="30" t="s">
        <v>89</v>
      </c>
      <c r="C2" s="30"/>
      <c r="D2" s="30"/>
      <c r="E2" s="30"/>
      <c r="F2" s="30"/>
      <c r="G2" s="30"/>
      <c r="H2" s="30"/>
      <c r="I2" s="31" t="s">
        <v>90</v>
      </c>
      <c r="J2" s="31"/>
      <c r="K2" s="31"/>
      <c r="L2" s="31"/>
      <c r="M2" s="31"/>
      <c r="N2" s="31"/>
      <c r="O2" s="31"/>
      <c r="P2" s="31"/>
      <c r="Q2" s="31"/>
    </row>
    <row r="3" spans="1:18" x14ac:dyDescent="0.2">
      <c r="A3" s="10" t="s">
        <v>98</v>
      </c>
      <c r="B3" s="29" t="s">
        <v>54</v>
      </c>
      <c r="C3" s="29" t="s">
        <v>3</v>
      </c>
      <c r="D3" s="29" t="s">
        <v>5</v>
      </c>
      <c r="E3" s="29" t="s">
        <v>2</v>
      </c>
      <c r="F3" s="29" t="s">
        <v>23</v>
      </c>
      <c r="G3" s="29" t="s">
        <v>22</v>
      </c>
      <c r="H3" s="29" t="s">
        <v>59</v>
      </c>
      <c r="I3" s="10" t="s">
        <v>60</v>
      </c>
      <c r="J3" s="10" t="s">
        <v>37</v>
      </c>
      <c r="K3" s="11" t="s">
        <v>38</v>
      </c>
      <c r="L3" s="10" t="s">
        <v>26</v>
      </c>
      <c r="M3" s="10" t="s">
        <v>21</v>
      </c>
      <c r="N3" s="12" t="s">
        <v>28</v>
      </c>
      <c r="O3" s="10" t="s">
        <v>27</v>
      </c>
      <c r="P3" s="10" t="s">
        <v>58</v>
      </c>
      <c r="Q3" s="10" t="s">
        <v>39</v>
      </c>
      <c r="R3" s="13" t="s">
        <v>47</v>
      </c>
    </row>
    <row r="4" spans="1:18" ht="11.25" customHeight="1" x14ac:dyDescent="0.2">
      <c r="A4" s="19">
        <v>1</v>
      </c>
      <c r="B4" s="8">
        <f>_xlfn.IFNA(VLOOKUP(Table2[[#This Row],[Request '#]],'Manpower Requests'!A:P,2,0), "")</f>
        <v>100</v>
      </c>
      <c r="C4" s="27" t="str">
        <f>_xlfn.IFNA(VLOOKUP(Table2[[#This Row],[Request '#]],'Manpower Requests'!A:P,3,0),"")</f>
        <v>Position 1</v>
      </c>
      <c r="D4" s="27" t="str">
        <f>_xlfn.IFNA(VLOOKUP(Table2[[#This Row],[Request '#]],'Manpower Requests'!A:P,4,0),"")</f>
        <v>dep 1</v>
      </c>
      <c r="E4" s="27" t="str">
        <f>_xlfn.IFNA(VLOOKUP(Table2[[#This Row],[Request '#]],'Manpower Requests'!A:P,5,0),"")</f>
        <v>KH</v>
      </c>
      <c r="F4" s="27" t="str">
        <f>_xlfn.IFNA(VLOOKUP(Table2[[#This Row],[Request '#]],'Manpower Requests'!A:P,6,0),"")</f>
        <v>man 1</v>
      </c>
      <c r="G4" s="19" t="str">
        <f>_xlfn.IFNA(VLOOKUP(Table2[[#This Row],[Request '#]],'Manpower Requests'!A:P,7,0),"")</f>
        <v>repalcment</v>
      </c>
      <c r="H4" s="19" t="str">
        <f>_xlfn.IFNA(VLOOKUP(Table2[[#This Row],[Request '#]],'Manpower Requests'!A:P,10,0),"")</f>
        <v>3500-4500</v>
      </c>
      <c r="I4" s="6" t="s">
        <v>74</v>
      </c>
      <c r="J4" s="4" t="s">
        <v>15</v>
      </c>
      <c r="K4" s="4" t="s">
        <v>16</v>
      </c>
      <c r="L4" s="4">
        <v>0</v>
      </c>
      <c r="M4" s="5">
        <v>23</v>
      </c>
      <c r="N4" s="8" t="s">
        <v>24</v>
      </c>
      <c r="O4" s="7" t="s">
        <v>44</v>
      </c>
      <c r="P4" s="3">
        <v>3000</v>
      </c>
      <c r="Q4" s="20" t="s">
        <v>4</v>
      </c>
      <c r="R4" s="21"/>
    </row>
    <row r="5" spans="1:18" x14ac:dyDescent="0.2">
      <c r="A5" s="19">
        <v>1</v>
      </c>
      <c r="B5" s="8">
        <f>_xlfn.IFNA(VLOOKUP(Table2[[#This Row],[Request '#]],'Manpower Requests'!A:P,2,0), "")</f>
        <v>100</v>
      </c>
      <c r="C5" s="27" t="str">
        <f>_xlfn.IFNA(VLOOKUP(Table2[[#This Row],[Request '#]],'Manpower Requests'!A:P,3,0),"")</f>
        <v>Position 1</v>
      </c>
      <c r="D5" s="27" t="str">
        <f>_xlfn.IFNA(VLOOKUP(Table2[[#This Row],[Request '#]],'Manpower Requests'!A:P,4,0),"")</f>
        <v>dep 1</v>
      </c>
      <c r="E5" s="27" t="str">
        <f>_xlfn.IFNA(VLOOKUP(Table2[[#This Row],[Request '#]],'Manpower Requests'!A:P,5,0),"")</f>
        <v>KH</v>
      </c>
      <c r="F5" s="27" t="str">
        <f>_xlfn.IFNA(VLOOKUP(Table2[[#This Row],[Request '#]],'Manpower Requests'!A:P,6,0),"")</f>
        <v>man 1</v>
      </c>
      <c r="G5" s="19" t="str">
        <f>_xlfn.IFNA(VLOOKUP(Table2[[#This Row],[Request '#]],'Manpower Requests'!A:P,7,0),"")</f>
        <v>repalcment</v>
      </c>
      <c r="H5" s="19" t="str">
        <f>_xlfn.IFNA(VLOOKUP(Table2[[#This Row],[Request '#]],'Manpower Requests'!A:P,10,0),"")</f>
        <v>3500-4500</v>
      </c>
      <c r="I5" s="6" t="s">
        <v>75</v>
      </c>
      <c r="J5" s="4" t="s">
        <v>15</v>
      </c>
      <c r="K5" s="4" t="s">
        <v>17</v>
      </c>
      <c r="L5" s="4">
        <v>2.8</v>
      </c>
      <c r="M5" s="5">
        <v>36</v>
      </c>
      <c r="N5" s="8" t="s">
        <v>25</v>
      </c>
      <c r="O5" s="7" t="s">
        <v>44</v>
      </c>
      <c r="P5" s="9">
        <v>4250</v>
      </c>
      <c r="Q5" s="20" t="s">
        <v>84</v>
      </c>
      <c r="R5" s="21"/>
    </row>
    <row r="6" spans="1:18" x14ac:dyDescent="0.2">
      <c r="A6" s="19">
        <v>2</v>
      </c>
      <c r="B6" s="8">
        <f>_xlfn.IFNA(VLOOKUP(Table2[[#This Row],[Request '#]],'Manpower Requests'!A:P,2,0), "")</f>
        <v>200</v>
      </c>
      <c r="C6" s="27" t="str">
        <f>_xlfn.IFNA(VLOOKUP(Table2[[#This Row],[Request '#]],'Manpower Requests'!A:P,3,0),"")</f>
        <v>Position 2</v>
      </c>
      <c r="D6" s="27" t="str">
        <f>_xlfn.IFNA(VLOOKUP(Table2[[#This Row],[Request '#]],'Manpower Requests'!A:P,4,0),"")</f>
        <v>dep 2</v>
      </c>
      <c r="E6" s="27" t="str">
        <f>_xlfn.IFNA(VLOOKUP(Table2[[#This Row],[Request '#]],'Manpower Requests'!A:P,5,0),"")</f>
        <v>KH</v>
      </c>
      <c r="F6" s="27" t="str">
        <f>_xlfn.IFNA(VLOOKUP(Table2[[#This Row],[Request '#]],'Manpower Requests'!A:P,6,0),"")</f>
        <v>man 2</v>
      </c>
      <c r="G6" s="19" t="str">
        <f>_xlfn.IFNA(VLOOKUP(Table2[[#This Row],[Request '#]],'Manpower Requests'!A:P,7,0),"")</f>
        <v>repalcment</v>
      </c>
      <c r="H6" s="19" t="str">
        <f>_xlfn.IFNA(VLOOKUP(Table2[[#This Row],[Request '#]],'Manpower Requests'!A:P,10,0),"")</f>
        <v>3500-4500</v>
      </c>
      <c r="I6" s="6" t="s">
        <v>76</v>
      </c>
      <c r="J6" s="4" t="s">
        <v>15</v>
      </c>
      <c r="K6" s="4" t="s">
        <v>18</v>
      </c>
      <c r="L6" s="4">
        <v>2.8</v>
      </c>
      <c r="M6" s="5">
        <v>30</v>
      </c>
      <c r="N6" s="8" t="s">
        <v>30</v>
      </c>
      <c r="O6" s="7" t="s">
        <v>29</v>
      </c>
      <c r="P6" s="3">
        <v>4000</v>
      </c>
      <c r="Q6" s="20" t="s">
        <v>84</v>
      </c>
      <c r="R6" s="21"/>
    </row>
    <row r="7" spans="1:18" x14ac:dyDescent="0.2">
      <c r="A7" s="19">
        <v>3</v>
      </c>
      <c r="B7" s="8">
        <f>_xlfn.IFNA(VLOOKUP(Table2[[#This Row],[Request '#]],'Manpower Requests'!A:P,2,0), "")</f>
        <v>300</v>
      </c>
      <c r="C7" s="27" t="str">
        <f>_xlfn.IFNA(VLOOKUP(Table2[[#This Row],[Request '#]],'Manpower Requests'!A:P,3,0),"")</f>
        <v>Position 3</v>
      </c>
      <c r="D7" s="27">
        <f>_xlfn.IFNA(VLOOKUP(Table2[[#This Row],[Request '#]],'Manpower Requests'!A:P,4,0),"")</f>
        <v>0</v>
      </c>
      <c r="E7" s="27" t="str">
        <f>_xlfn.IFNA(VLOOKUP(Table2[[#This Row],[Request '#]],'Manpower Requests'!A:P,5,0),"")</f>
        <v>kh</v>
      </c>
      <c r="F7" s="27">
        <f>_xlfn.IFNA(VLOOKUP(Table2[[#This Row],[Request '#]],'Manpower Requests'!A:P,6,0),"")</f>
        <v>0</v>
      </c>
      <c r="G7" s="19" t="str">
        <f>_xlfn.IFNA(VLOOKUP(Table2[[#This Row],[Request '#]],'Manpower Requests'!A:P,7,0),"")</f>
        <v>repalcment</v>
      </c>
      <c r="H7" s="19" t="str">
        <f>_xlfn.IFNA(VLOOKUP(Table2[[#This Row],[Request '#]],'Manpower Requests'!A:P,10,0),"")</f>
        <v>4000-4600</v>
      </c>
      <c r="I7" s="6" t="s">
        <v>77</v>
      </c>
      <c r="J7" s="4" t="s">
        <v>15</v>
      </c>
      <c r="K7" s="4" t="s">
        <v>19</v>
      </c>
      <c r="L7" s="4">
        <v>0</v>
      </c>
      <c r="M7" s="5">
        <v>24</v>
      </c>
      <c r="N7" s="8" t="s">
        <v>32</v>
      </c>
      <c r="O7" s="7" t="s">
        <v>31</v>
      </c>
      <c r="P7" s="3">
        <v>4000</v>
      </c>
      <c r="Q7" s="20" t="s">
        <v>91</v>
      </c>
      <c r="R7" s="21"/>
    </row>
    <row r="8" spans="1:18" x14ac:dyDescent="0.2">
      <c r="A8" s="19">
        <v>4</v>
      </c>
      <c r="B8" s="8">
        <f>_xlfn.IFNA(VLOOKUP(Table2[[#This Row],[Request '#]],'Manpower Requests'!A:P,2,0), "")</f>
        <v>400</v>
      </c>
      <c r="C8" s="27" t="str">
        <f>_xlfn.IFNA(VLOOKUP(Table2[[#This Row],[Request '#]],'Manpower Requests'!A:P,3,0),"")</f>
        <v>Position 4</v>
      </c>
      <c r="D8" s="27">
        <f>_xlfn.IFNA(VLOOKUP(Table2[[#This Row],[Request '#]],'Manpower Requests'!A:P,4,0),"")</f>
        <v>0</v>
      </c>
      <c r="E8" s="27" t="str">
        <f>_xlfn.IFNA(VLOOKUP(Table2[[#This Row],[Request '#]],'Manpower Requests'!A:P,5,0),"")</f>
        <v>KH</v>
      </c>
      <c r="F8" s="27">
        <f>_xlfn.IFNA(VLOOKUP(Table2[[#This Row],[Request '#]],'Manpower Requests'!A:P,6,0),"")</f>
        <v>0</v>
      </c>
      <c r="G8" s="19" t="str">
        <f>_xlfn.IFNA(VLOOKUP(Table2[[#This Row],[Request '#]],'Manpower Requests'!A:P,7,0),"")</f>
        <v>repalcment</v>
      </c>
      <c r="H8" s="19" t="str">
        <f>_xlfn.IFNA(VLOOKUP(Table2[[#This Row],[Request '#]],'Manpower Requests'!A:P,10,0),"")</f>
        <v>4000-4500</v>
      </c>
      <c r="I8" s="6" t="s">
        <v>78</v>
      </c>
      <c r="J8" s="4" t="s">
        <v>15</v>
      </c>
      <c r="K8" s="4" t="s">
        <v>20</v>
      </c>
      <c r="L8" s="4">
        <v>0</v>
      </c>
      <c r="M8" s="5">
        <v>22</v>
      </c>
      <c r="N8" s="8" t="s">
        <v>34</v>
      </c>
      <c r="O8" s="7" t="s">
        <v>33</v>
      </c>
      <c r="P8" s="3">
        <v>4000</v>
      </c>
      <c r="Q8" s="20" t="s">
        <v>4</v>
      </c>
      <c r="R8" s="21"/>
    </row>
    <row r="9" spans="1:18" x14ac:dyDescent="0.2">
      <c r="A9" s="19">
        <v>1</v>
      </c>
      <c r="B9" s="8">
        <f>_xlfn.IFNA(VLOOKUP(Table2[[#This Row],[Request '#]],'Manpower Requests'!A:P,2,0), "")</f>
        <v>100</v>
      </c>
      <c r="C9" s="27" t="str">
        <f>_xlfn.IFNA(VLOOKUP(Table2[[#This Row],[Request '#]],'Manpower Requests'!A:P,3,0),"")</f>
        <v>Position 1</v>
      </c>
      <c r="D9" s="27" t="str">
        <f>_xlfn.IFNA(VLOOKUP(Table2[[#This Row],[Request '#]],'Manpower Requests'!A:P,4,0),"")</f>
        <v>dep 1</v>
      </c>
      <c r="E9" s="27" t="str">
        <f>_xlfn.IFNA(VLOOKUP(Table2[[#This Row],[Request '#]],'Manpower Requests'!A:P,5,0),"")</f>
        <v>KH</v>
      </c>
      <c r="F9" s="27" t="str">
        <f>_xlfn.IFNA(VLOOKUP(Table2[[#This Row],[Request '#]],'Manpower Requests'!A:P,6,0),"")</f>
        <v>man 1</v>
      </c>
      <c r="G9" s="19" t="str">
        <f>_xlfn.IFNA(VLOOKUP(Table2[[#This Row],[Request '#]],'Manpower Requests'!A:P,7,0),"")</f>
        <v>repalcment</v>
      </c>
      <c r="H9" s="19" t="str">
        <f>_xlfn.IFNA(VLOOKUP(Table2[[#This Row],[Request '#]],'Manpower Requests'!A:P,10,0),"")</f>
        <v>3500-4500</v>
      </c>
      <c r="I9" s="6" t="s">
        <v>79</v>
      </c>
      <c r="J9" s="4" t="s">
        <v>15</v>
      </c>
      <c r="K9" s="4" t="s">
        <v>20</v>
      </c>
      <c r="L9" s="4">
        <v>0</v>
      </c>
      <c r="M9" s="5">
        <v>22</v>
      </c>
      <c r="N9" s="8" t="s">
        <v>36</v>
      </c>
      <c r="O9" s="7" t="s">
        <v>35</v>
      </c>
      <c r="P9" s="3">
        <v>4000</v>
      </c>
      <c r="Q9" s="20" t="s">
        <v>83</v>
      </c>
      <c r="R9" s="21"/>
    </row>
    <row r="10" spans="1:18" x14ac:dyDescent="0.2">
      <c r="A10" s="19">
        <v>2</v>
      </c>
      <c r="B10" s="8">
        <f>_xlfn.IFNA(VLOOKUP(Table2[[#This Row],[Request '#]],'Manpower Requests'!A:P,2,0), "")</f>
        <v>200</v>
      </c>
      <c r="C10" s="27" t="str">
        <f>_xlfn.IFNA(VLOOKUP(Table2[[#This Row],[Request '#]],'Manpower Requests'!A:P,3,0),"")</f>
        <v>Position 2</v>
      </c>
      <c r="D10" s="27" t="str">
        <f>_xlfn.IFNA(VLOOKUP(Table2[[#This Row],[Request '#]],'Manpower Requests'!A:P,4,0),"")</f>
        <v>dep 2</v>
      </c>
      <c r="E10" s="27" t="str">
        <f>_xlfn.IFNA(VLOOKUP(Table2[[#This Row],[Request '#]],'Manpower Requests'!A:P,5,0),"")</f>
        <v>KH</v>
      </c>
      <c r="F10" s="27" t="str">
        <f>_xlfn.IFNA(VLOOKUP(Table2[[#This Row],[Request '#]],'Manpower Requests'!A:P,6,0),"")</f>
        <v>man 2</v>
      </c>
      <c r="G10" s="19" t="str">
        <f>_xlfn.IFNA(VLOOKUP(Table2[[#This Row],[Request '#]],'Manpower Requests'!A:P,7,0),"")</f>
        <v>repalcment</v>
      </c>
      <c r="H10" s="19" t="str">
        <f>_xlfn.IFNA(VLOOKUP(Table2[[#This Row],[Request '#]],'Manpower Requests'!A:P,10,0),"")</f>
        <v>3500-4500</v>
      </c>
      <c r="I10" s="6" t="s">
        <v>80</v>
      </c>
      <c r="J10" s="4" t="s">
        <v>15</v>
      </c>
      <c r="K10" s="4" t="s">
        <v>42</v>
      </c>
      <c r="L10" s="4" t="s">
        <v>41</v>
      </c>
      <c r="M10" s="5">
        <v>26</v>
      </c>
      <c r="N10" s="8" t="s">
        <v>40</v>
      </c>
      <c r="O10" s="7" t="s">
        <v>44</v>
      </c>
      <c r="P10" s="3">
        <v>7500</v>
      </c>
      <c r="Q10" s="20" t="s">
        <v>85</v>
      </c>
      <c r="R10" s="21"/>
    </row>
    <row r="11" spans="1:18" x14ac:dyDescent="0.2">
      <c r="A11" s="19">
        <v>3</v>
      </c>
      <c r="B11" s="8">
        <f>_xlfn.IFNA(VLOOKUP(Table2[[#This Row],[Request '#]],'Manpower Requests'!A:P,2,0), "")</f>
        <v>300</v>
      </c>
      <c r="C11" s="27" t="str">
        <f>_xlfn.IFNA(VLOOKUP(Table2[[#This Row],[Request '#]],'Manpower Requests'!A:P,3,0),"")</f>
        <v>Position 3</v>
      </c>
      <c r="D11" s="27">
        <f>_xlfn.IFNA(VLOOKUP(Table2[[#This Row],[Request '#]],'Manpower Requests'!A:P,4,0),"")</f>
        <v>0</v>
      </c>
      <c r="E11" s="27" t="str">
        <f>_xlfn.IFNA(VLOOKUP(Table2[[#This Row],[Request '#]],'Manpower Requests'!A:P,5,0),"")</f>
        <v>kh</v>
      </c>
      <c r="F11" s="27">
        <f>_xlfn.IFNA(VLOOKUP(Table2[[#This Row],[Request '#]],'Manpower Requests'!A:P,6,0),"")</f>
        <v>0</v>
      </c>
      <c r="G11" s="19" t="str">
        <f>_xlfn.IFNA(VLOOKUP(Table2[[#This Row],[Request '#]],'Manpower Requests'!A:P,7,0),"")</f>
        <v>repalcment</v>
      </c>
      <c r="H11" s="19" t="str">
        <f>_xlfn.IFNA(VLOOKUP(Table2[[#This Row],[Request '#]],'Manpower Requests'!A:P,10,0),"")</f>
        <v>4000-4600</v>
      </c>
      <c r="I11" s="6" t="s">
        <v>81</v>
      </c>
      <c r="J11" s="4" t="s">
        <v>15</v>
      </c>
      <c r="K11" s="4" t="s">
        <v>43</v>
      </c>
      <c r="L11" s="4">
        <v>0</v>
      </c>
      <c r="M11" s="5">
        <v>23</v>
      </c>
      <c r="N11" s="8" t="s">
        <v>45</v>
      </c>
      <c r="O11" s="7" t="s">
        <v>44</v>
      </c>
      <c r="P11" s="3">
        <v>3200</v>
      </c>
      <c r="Q11" s="20" t="s">
        <v>85</v>
      </c>
      <c r="R11" s="21"/>
    </row>
    <row r="12" spans="1:18" x14ac:dyDescent="0.2">
      <c r="A12" s="19">
        <v>4</v>
      </c>
      <c r="B12" s="8">
        <f>_xlfn.IFNA(VLOOKUP(Table2[[#This Row],[Request '#]],'Manpower Requests'!A:P,2,0), "")</f>
        <v>400</v>
      </c>
      <c r="C12" s="27" t="str">
        <f>_xlfn.IFNA(VLOOKUP(Table2[[#This Row],[Request '#]],'Manpower Requests'!A:P,3,0),"")</f>
        <v>Position 4</v>
      </c>
      <c r="D12" s="27">
        <f>_xlfn.IFNA(VLOOKUP(Table2[[#This Row],[Request '#]],'Manpower Requests'!A:P,4,0),"")</f>
        <v>0</v>
      </c>
      <c r="E12" s="27" t="str">
        <f>_xlfn.IFNA(VLOOKUP(Table2[[#This Row],[Request '#]],'Manpower Requests'!A:P,5,0),"")</f>
        <v>KH</v>
      </c>
      <c r="F12" s="27">
        <f>_xlfn.IFNA(VLOOKUP(Table2[[#This Row],[Request '#]],'Manpower Requests'!A:P,6,0),"")</f>
        <v>0</v>
      </c>
      <c r="G12" s="19" t="str">
        <f>_xlfn.IFNA(VLOOKUP(Table2[[#This Row],[Request '#]],'Manpower Requests'!A:P,7,0),"")</f>
        <v>repalcment</v>
      </c>
      <c r="H12" s="19" t="str">
        <f>_xlfn.IFNA(VLOOKUP(Table2[[#This Row],[Request '#]],'Manpower Requests'!A:P,10,0),"")</f>
        <v>4000-4500</v>
      </c>
      <c r="I12" s="6" t="s">
        <v>82</v>
      </c>
      <c r="J12" s="4" t="s">
        <v>15</v>
      </c>
      <c r="K12" s="4" t="s">
        <v>20</v>
      </c>
      <c r="L12" s="4">
        <v>0</v>
      </c>
      <c r="M12" s="5">
        <v>18</v>
      </c>
      <c r="N12" s="8" t="s">
        <v>46</v>
      </c>
      <c r="O12" s="7" t="s">
        <v>44</v>
      </c>
      <c r="P12" s="3">
        <v>3000</v>
      </c>
      <c r="Q12" s="20" t="s">
        <v>85</v>
      </c>
      <c r="R12" s="21"/>
    </row>
  </sheetData>
  <mergeCells count="2">
    <mergeCell ref="B2:H2"/>
    <mergeCell ref="I2:Q2"/>
  </mergeCells>
  <phoneticPr fontId="8" type="noConversion"/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2D054A-0BAC-4A25-91E1-5AA0F80ECDBD}">
          <x14:formula1>
            <xm:f>Lists!$B$2:$B$7</xm:f>
          </x14:formula1>
          <xm:sqref>Q4:Q12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AA15"/>
  <sheetViews>
    <sheetView showGridLines="0" tabSelected="1" topLeftCell="I1" zoomScale="120" zoomScaleNormal="120" workbookViewId="0">
      <pane ySplit="3" topLeftCell="A4" activePane="bottomLeft" state="frozen"/>
      <selection activeCell="G1" sqref="G1"/>
      <selection pane="bottomLeft" activeCell="O23" sqref="O23"/>
    </sheetView>
  </sheetViews>
  <sheetFormatPr defaultRowHeight="15" x14ac:dyDescent="0.25"/>
  <cols>
    <col min="1" max="1" width="14.85546875" customWidth="1"/>
    <col min="2" max="2" width="18.7109375" customWidth="1"/>
    <col min="3" max="3" width="24.28515625" style="1" customWidth="1"/>
    <col min="4" max="4" width="22.85546875" style="1" customWidth="1"/>
    <col min="5" max="5" width="13.7109375" style="1" customWidth="1"/>
    <col min="6" max="6" width="32.85546875" style="1" customWidth="1"/>
    <col min="7" max="8" width="25.5703125" style="1" customWidth="1"/>
    <col min="9" max="9" width="18.28515625" style="1" customWidth="1"/>
    <col min="10" max="10" width="18.85546875" customWidth="1"/>
    <col min="11" max="12" width="16" style="1" customWidth="1"/>
    <col min="13" max="15" width="18.28515625" customWidth="1"/>
    <col min="16" max="17" width="16.85546875" customWidth="1"/>
    <col min="18" max="18" width="51.42578125" customWidth="1"/>
    <col min="21" max="21" width="30.7109375" customWidth="1"/>
  </cols>
  <sheetData>
    <row r="1" spans="1:27" s="36" customFormat="1" x14ac:dyDescent="0.25"/>
    <row r="2" spans="1:27" s="36" customFormat="1" ht="45.75" customHeight="1" x14ac:dyDescent="0.25">
      <c r="K2" s="37">
        <f>SUM(K4:K1004)</f>
        <v>29</v>
      </c>
      <c r="L2" s="38">
        <f>SUM(L4:L1004)</f>
        <v>9</v>
      </c>
      <c r="M2" s="38">
        <f t="shared" ref="M2:O2" si="0">SUM(M4:M1004)</f>
        <v>6</v>
      </c>
      <c r="N2" s="38">
        <f t="shared" si="0"/>
        <v>2</v>
      </c>
      <c r="O2" s="38">
        <f t="shared" si="0"/>
        <v>1</v>
      </c>
      <c r="P2" s="39">
        <f>SUM(P4:P1004)</f>
        <v>27</v>
      </c>
    </row>
    <row r="3" spans="1:27" s="2" customFormat="1" ht="45" customHeight="1" x14ac:dyDescent="0.25">
      <c r="A3" s="33" t="s">
        <v>98</v>
      </c>
      <c r="B3" s="33" t="s">
        <v>54</v>
      </c>
      <c r="C3" s="33" t="s">
        <v>3</v>
      </c>
      <c r="D3" s="33" t="s">
        <v>5</v>
      </c>
      <c r="E3" s="33" t="s">
        <v>2</v>
      </c>
      <c r="F3" s="33" t="s">
        <v>23</v>
      </c>
      <c r="G3" s="33" t="s">
        <v>22</v>
      </c>
      <c r="H3" s="33" t="s">
        <v>93</v>
      </c>
      <c r="I3" s="33" t="s">
        <v>73</v>
      </c>
      <c r="J3" s="33" t="s">
        <v>59</v>
      </c>
      <c r="K3" s="33" t="s">
        <v>0</v>
      </c>
      <c r="L3" s="34" t="s">
        <v>87</v>
      </c>
      <c r="M3" s="34" t="s">
        <v>88</v>
      </c>
      <c r="N3" s="34" t="s">
        <v>4</v>
      </c>
      <c r="O3" s="34" t="s">
        <v>100</v>
      </c>
      <c r="P3" s="35" t="s">
        <v>92</v>
      </c>
      <c r="Q3" s="35" t="s">
        <v>99</v>
      </c>
      <c r="R3" s="33" t="s">
        <v>1</v>
      </c>
    </row>
    <row r="4" spans="1:27" x14ac:dyDescent="0.25">
      <c r="A4" s="23">
        <v>1</v>
      </c>
      <c r="B4" s="23">
        <v>100</v>
      </c>
      <c r="C4" s="24" t="s">
        <v>63</v>
      </c>
      <c r="D4" s="24" t="s">
        <v>55</v>
      </c>
      <c r="E4" s="23" t="s">
        <v>11</v>
      </c>
      <c r="F4" s="24" t="s">
        <v>61</v>
      </c>
      <c r="G4" s="25" t="s">
        <v>8</v>
      </c>
      <c r="H4" s="25" t="s">
        <v>94</v>
      </c>
      <c r="I4" s="25" t="s">
        <v>6</v>
      </c>
      <c r="J4" s="25" t="s">
        <v>48</v>
      </c>
      <c r="K4" s="23">
        <v>7</v>
      </c>
      <c r="L4" s="26">
        <f xml:space="preserve"> COUNTIFS( Table2[Request '#],A4, Table2[Hiring Status], "&lt;&gt;" &amp; "" )</f>
        <v>3</v>
      </c>
      <c r="M4" s="26">
        <f xml:space="preserve"> COUNTIFS( Table2[Request '#],A4, Table2[Hiring Status], "In Process") +
  COUNTIFS( Table2[Request '#],A4, Table2[Hiring Status], "On Hold") +
  COUNTIFS( Table2[Request '#],A4, Table2[Hiring Status], "Waiting for Approval")</f>
        <v>2</v>
      </c>
      <c r="N4" s="26">
        <f>COUNTIFS( Table2[Request '#],A4,Table2[Hiring Status],"Hired")</f>
        <v>1</v>
      </c>
      <c r="O4" s="26">
        <f xml:space="preserve"> COUNTIFS( Table2[Request '#],A4, Table2[Hiring Status], "Rejected") +
  COUNTIFS( Table2[Request '#],A4, Table2[Hiring Status], "Candidate Reject the Offer")</f>
        <v>0</v>
      </c>
      <c r="P4" s="28">
        <f>K4-N4</f>
        <v>6</v>
      </c>
      <c r="Q4" s="40" t="str">
        <f>IF(P4=0, "Completed",  IF(L4=0, "Not Started","Under Process"))</f>
        <v>Under Process</v>
      </c>
      <c r="R4" s="22"/>
    </row>
    <row r="5" spans="1:27" x14ac:dyDescent="0.25">
      <c r="A5" s="23">
        <f>A4+1</f>
        <v>2</v>
      </c>
      <c r="B5" s="23">
        <v>200</v>
      </c>
      <c r="C5" s="24" t="s">
        <v>64</v>
      </c>
      <c r="D5" s="24" t="s">
        <v>56</v>
      </c>
      <c r="E5" s="23" t="s">
        <v>11</v>
      </c>
      <c r="F5" s="24" t="s">
        <v>62</v>
      </c>
      <c r="G5" s="25" t="s">
        <v>8</v>
      </c>
      <c r="H5" s="25" t="s">
        <v>95</v>
      </c>
      <c r="I5" s="25" t="s">
        <v>6</v>
      </c>
      <c r="J5" s="25" t="s">
        <v>48</v>
      </c>
      <c r="K5" s="23">
        <v>2</v>
      </c>
      <c r="L5" s="26">
        <f xml:space="preserve"> COUNTIFS( Table2[Request '#],A5, Table2[Hiring Status], "&lt;&gt;" &amp; "" )</f>
        <v>2</v>
      </c>
      <c r="M5" s="26">
        <f xml:space="preserve"> COUNTIFS( Table2[Request '#],A5, Table2[Hiring Status], "In Process") +
  COUNTIFS( Table2[Request '#],A5, Table2[Hiring Status], "On Hold") +
  COUNTIFS( Table2[Request '#],A5, Table2[Hiring Status], "Waiting for Approval")</f>
        <v>2</v>
      </c>
      <c r="N5" s="26">
        <f>COUNTIFS( Table2[Request '#],A5,Table2[Hiring Status],"Hired")</f>
        <v>0</v>
      </c>
      <c r="O5" s="26">
        <f xml:space="preserve"> COUNTIFS( Table2[Request '#],A5, Table2[Hiring Status], "Rejected") +
  COUNTIFS( Table2[Request '#],A5, Table2[Hiring Status], "Candidate Reject the Offer")</f>
        <v>0</v>
      </c>
      <c r="P5" s="28">
        <f>K5-N5</f>
        <v>2</v>
      </c>
      <c r="Q5" s="40" t="str">
        <f t="shared" ref="Q5:Q13" si="1">IF(P5=0, "Completed",  IF(L5=0, "Not Started","Under Process"))</f>
        <v>Under Process</v>
      </c>
      <c r="R5" s="24"/>
      <c r="AA5" s="36"/>
    </row>
    <row r="6" spans="1:27" x14ac:dyDescent="0.25">
      <c r="A6" s="23">
        <f t="shared" ref="A6:A13" si="2">A5+1</f>
        <v>3</v>
      </c>
      <c r="B6" s="23">
        <v>300</v>
      </c>
      <c r="C6" s="24" t="s">
        <v>65</v>
      </c>
      <c r="D6" s="24"/>
      <c r="E6" s="23" t="s">
        <v>10</v>
      </c>
      <c r="F6" s="24"/>
      <c r="G6" s="25" t="s">
        <v>8</v>
      </c>
      <c r="H6" s="25" t="s">
        <v>96</v>
      </c>
      <c r="I6" s="25" t="s">
        <v>6</v>
      </c>
      <c r="J6" s="25" t="s">
        <v>49</v>
      </c>
      <c r="K6" s="23">
        <v>4</v>
      </c>
      <c r="L6" s="26">
        <f xml:space="preserve"> COUNTIFS( Table2[Request '#],A6, Table2[Hiring Status], "&lt;&gt;" &amp; "" )</f>
        <v>2</v>
      </c>
      <c r="M6" s="26">
        <f xml:space="preserve"> COUNTIFS( Table2[Request '#],A6, Table2[Hiring Status], "In Process") +
  COUNTIFS( Table2[Request '#],A6, Table2[Hiring Status], "On Hold") +
  COUNTIFS( Table2[Request '#],A6, Table2[Hiring Status], "Waiting for Approval")</f>
        <v>1</v>
      </c>
      <c r="N6" s="26">
        <f>COUNTIFS( Table2[Request '#],A6,Table2[Hiring Status],"Hired")</f>
        <v>0</v>
      </c>
      <c r="O6" s="26">
        <f xml:space="preserve"> COUNTIFS( Table2[Request '#],A6, Table2[Hiring Status], "Rejected") +
  COUNTIFS( Table2[Request '#],A6, Table2[Hiring Status], "Candidate Reject the Offer")</f>
        <v>1</v>
      </c>
      <c r="P6" s="28">
        <f>K6-N6</f>
        <v>4</v>
      </c>
      <c r="Q6" s="40" t="str">
        <f t="shared" si="1"/>
        <v>Under Process</v>
      </c>
      <c r="R6" s="22"/>
      <c r="AA6" s="36"/>
    </row>
    <row r="7" spans="1:27" x14ac:dyDescent="0.25">
      <c r="A7" s="23">
        <f t="shared" si="2"/>
        <v>4</v>
      </c>
      <c r="B7" s="23">
        <v>400</v>
      </c>
      <c r="C7" s="24" t="s">
        <v>66</v>
      </c>
      <c r="D7" s="24"/>
      <c r="E7" s="23" t="s">
        <v>11</v>
      </c>
      <c r="F7" s="24"/>
      <c r="G7" s="25" t="s">
        <v>8</v>
      </c>
      <c r="H7" s="25" t="s">
        <v>96</v>
      </c>
      <c r="I7" s="25" t="s">
        <v>6</v>
      </c>
      <c r="J7" s="25" t="s">
        <v>9</v>
      </c>
      <c r="K7" s="23">
        <v>2</v>
      </c>
      <c r="L7" s="26">
        <f xml:space="preserve"> COUNTIFS( Table2[Request '#],A7, Table2[Hiring Status], "&lt;&gt;" &amp; "" )</f>
        <v>2</v>
      </c>
      <c r="M7" s="26">
        <f xml:space="preserve"> COUNTIFS( Table2[Request '#],A7, Table2[Hiring Status], "In Process") +
  COUNTIFS( Table2[Request '#],A7, Table2[Hiring Status], "On Hold") +
  COUNTIFS( Table2[Request '#],A7, Table2[Hiring Status], "Waiting for Approval")</f>
        <v>1</v>
      </c>
      <c r="N7" s="26">
        <f>COUNTIFS( Table2[Request '#],A7,Table2[Hiring Status],"Hired")</f>
        <v>1</v>
      </c>
      <c r="O7" s="26">
        <f xml:space="preserve"> COUNTIFS( Table2[Request '#],A7, Table2[Hiring Status], "Rejected") +
  COUNTIFS( Table2[Request '#],A7, Table2[Hiring Status], "Candidate Reject the Offer")</f>
        <v>0</v>
      </c>
      <c r="P7" s="28">
        <f>K7-N7</f>
        <v>1</v>
      </c>
      <c r="Q7" s="40" t="str">
        <f t="shared" si="1"/>
        <v>Under Process</v>
      </c>
      <c r="R7" s="22"/>
      <c r="AA7" s="36"/>
    </row>
    <row r="8" spans="1:27" x14ac:dyDescent="0.25">
      <c r="A8" s="23">
        <f t="shared" si="2"/>
        <v>5</v>
      </c>
      <c r="B8" s="23">
        <v>401</v>
      </c>
      <c r="C8" s="24" t="s">
        <v>67</v>
      </c>
      <c r="D8" s="24"/>
      <c r="E8" s="23" t="s">
        <v>11</v>
      </c>
      <c r="F8" s="24"/>
      <c r="G8" s="25" t="s">
        <v>8</v>
      </c>
      <c r="H8" s="25" t="s">
        <v>96</v>
      </c>
      <c r="I8" s="25" t="s">
        <v>6</v>
      </c>
      <c r="J8" s="25" t="s">
        <v>50</v>
      </c>
      <c r="K8" s="23">
        <v>8</v>
      </c>
      <c r="L8" s="26">
        <f xml:space="preserve"> COUNTIFS( Table2[Request '#],A8, Table2[Hiring Status], "&lt;&gt;" &amp; "" )</f>
        <v>0</v>
      </c>
      <c r="M8" s="26">
        <f xml:space="preserve"> COUNTIFS( Table2[Request '#],A8, Table2[Hiring Status], "In Process") +
  COUNTIFS( Table2[Request '#],A8, Table2[Hiring Status], "On Hold") +
  COUNTIFS( Table2[Request '#],A8, Table2[Hiring Status], "Waiting for Approval")</f>
        <v>0</v>
      </c>
      <c r="N8" s="26">
        <f>COUNTIFS( Table2[Request '#],A8,Table2[Hiring Status],"Hired")</f>
        <v>0</v>
      </c>
      <c r="O8" s="26">
        <f xml:space="preserve"> COUNTIFS( Table2[Request '#],A8, Table2[Hiring Status], "Rejected") +
  COUNTIFS( Table2[Request '#],A8, Table2[Hiring Status], "Candidate Reject the Offer")</f>
        <v>0</v>
      </c>
      <c r="P8" s="28">
        <f>K8-N8</f>
        <v>8</v>
      </c>
      <c r="Q8" s="40" t="str">
        <f t="shared" si="1"/>
        <v>Not Started</v>
      </c>
      <c r="R8" s="22"/>
    </row>
    <row r="9" spans="1:27" x14ac:dyDescent="0.25">
      <c r="A9" s="23">
        <f t="shared" si="2"/>
        <v>6</v>
      </c>
      <c r="B9" s="23">
        <v>402</v>
      </c>
      <c r="C9" s="24" t="s">
        <v>68</v>
      </c>
      <c r="D9" s="24"/>
      <c r="E9" s="23" t="s">
        <v>11</v>
      </c>
      <c r="F9" s="24"/>
      <c r="G9" s="25" t="s">
        <v>8</v>
      </c>
      <c r="H9" s="25" t="s">
        <v>96</v>
      </c>
      <c r="I9" s="25" t="s">
        <v>6</v>
      </c>
      <c r="J9" s="25" t="s">
        <v>51</v>
      </c>
      <c r="K9" s="23">
        <v>1</v>
      </c>
      <c r="L9" s="26">
        <f xml:space="preserve"> COUNTIFS( Table2[Request '#],A9, Table2[Hiring Status], "&lt;&gt;" &amp; "" )</f>
        <v>0</v>
      </c>
      <c r="M9" s="26">
        <f xml:space="preserve"> COUNTIFS( Table2[Request '#],A9, Table2[Hiring Status], "In Process") +
  COUNTIFS( Table2[Request '#],A9, Table2[Hiring Status], "On Hold") +
  COUNTIFS( Table2[Request '#],A9, Table2[Hiring Status], "Waiting for Approval")</f>
        <v>0</v>
      </c>
      <c r="N9" s="26">
        <f>COUNTIFS( Table2[Request '#],A9,Table2[Hiring Status],"Hired")</f>
        <v>0</v>
      </c>
      <c r="O9" s="26">
        <f xml:space="preserve"> COUNTIFS( Table2[Request '#],A9, Table2[Hiring Status], "Rejected") +
  COUNTIFS( Table2[Request '#],A9, Table2[Hiring Status], "Candidate Reject the Offer")</f>
        <v>0</v>
      </c>
      <c r="P9" s="28">
        <f>K9-N9</f>
        <v>1</v>
      </c>
      <c r="Q9" s="40" t="str">
        <f t="shared" si="1"/>
        <v>Not Started</v>
      </c>
      <c r="R9" s="22"/>
    </row>
    <row r="10" spans="1:27" x14ac:dyDescent="0.25">
      <c r="A10" s="23">
        <f t="shared" si="2"/>
        <v>7</v>
      </c>
      <c r="B10" s="23">
        <v>403</v>
      </c>
      <c r="C10" s="24" t="s">
        <v>69</v>
      </c>
      <c r="D10" s="24"/>
      <c r="E10" s="23" t="s">
        <v>11</v>
      </c>
      <c r="F10" s="24"/>
      <c r="G10" s="25" t="s">
        <v>8</v>
      </c>
      <c r="H10" s="25" t="s">
        <v>96</v>
      </c>
      <c r="I10" s="25" t="s">
        <v>13</v>
      </c>
      <c r="J10" s="25" t="s">
        <v>52</v>
      </c>
      <c r="K10" s="23">
        <v>1</v>
      </c>
      <c r="L10" s="26">
        <f xml:space="preserve"> COUNTIFS( Table2[Request '#],A10, Table2[Hiring Status], "&lt;&gt;" &amp; "" )</f>
        <v>0</v>
      </c>
      <c r="M10" s="26">
        <f xml:space="preserve"> COUNTIFS( Table2[Request '#],A10, Table2[Hiring Status], "In Process") +
  COUNTIFS( Table2[Request '#],A10, Table2[Hiring Status], "On Hold") +
  COUNTIFS( Table2[Request '#],A10, Table2[Hiring Status], "Waiting for Approval")</f>
        <v>0</v>
      </c>
      <c r="N10" s="26">
        <f>COUNTIFS( Table2[Request '#],A10,Table2[Hiring Status],"Hired")</f>
        <v>0</v>
      </c>
      <c r="O10" s="26">
        <f xml:space="preserve"> COUNTIFS( Table2[Request '#],A10, Table2[Hiring Status], "Rejected") +
  COUNTIFS( Table2[Request '#],A10, Table2[Hiring Status], "Candidate Reject the Offer")</f>
        <v>0</v>
      </c>
      <c r="P10" s="28">
        <f>K10-N10</f>
        <v>1</v>
      </c>
      <c r="Q10" s="40" t="str">
        <f t="shared" si="1"/>
        <v>Not Started</v>
      </c>
      <c r="R10" s="24"/>
    </row>
    <row r="11" spans="1:27" x14ac:dyDescent="0.25">
      <c r="A11" s="23">
        <f t="shared" si="2"/>
        <v>8</v>
      </c>
      <c r="B11" s="23">
        <v>404</v>
      </c>
      <c r="C11" s="24" t="s">
        <v>70</v>
      </c>
      <c r="D11" s="24"/>
      <c r="E11" s="23" t="s">
        <v>11</v>
      </c>
      <c r="F11" s="24"/>
      <c r="G11" s="25" t="s">
        <v>8</v>
      </c>
      <c r="H11" s="25" t="s">
        <v>96</v>
      </c>
      <c r="I11" s="25" t="s">
        <v>57</v>
      </c>
      <c r="J11" s="25" t="s">
        <v>53</v>
      </c>
      <c r="K11" s="23">
        <v>1</v>
      </c>
      <c r="L11" s="26">
        <f xml:space="preserve"> COUNTIFS( Table2[Request '#],A11, Table2[Hiring Status], "&lt;&gt;" &amp; "" )</f>
        <v>0</v>
      </c>
      <c r="M11" s="26">
        <f xml:space="preserve"> COUNTIFS( Table2[Request '#],A11, Table2[Hiring Status], "In Process") +
  COUNTIFS( Table2[Request '#],A11, Table2[Hiring Status], "On Hold") +
  COUNTIFS( Table2[Request '#],A11, Table2[Hiring Status], "Waiting for Approval")</f>
        <v>0</v>
      </c>
      <c r="N11" s="26">
        <f>COUNTIFS( Table2[Request '#],A11,Table2[Hiring Status],"Hired")</f>
        <v>0</v>
      </c>
      <c r="O11" s="26">
        <f xml:space="preserve"> COUNTIFS( Table2[Request '#],A11, Table2[Hiring Status], "Rejected") +
  COUNTIFS( Table2[Request '#],A11, Table2[Hiring Status], "Candidate Reject the Offer")</f>
        <v>0</v>
      </c>
      <c r="P11" s="28">
        <f>K11-N11</f>
        <v>1</v>
      </c>
      <c r="Q11" s="40" t="str">
        <f t="shared" si="1"/>
        <v>Not Started</v>
      </c>
      <c r="R11" s="24"/>
    </row>
    <row r="12" spans="1:27" x14ac:dyDescent="0.25">
      <c r="A12" s="23">
        <f t="shared" si="2"/>
        <v>9</v>
      </c>
      <c r="B12" s="23">
        <v>405</v>
      </c>
      <c r="C12" s="24" t="s">
        <v>71</v>
      </c>
      <c r="D12" s="24"/>
      <c r="E12" s="23" t="s">
        <v>11</v>
      </c>
      <c r="F12" s="24"/>
      <c r="G12" s="25" t="s">
        <v>14</v>
      </c>
      <c r="H12" s="25" t="s">
        <v>96</v>
      </c>
      <c r="I12" s="25" t="s">
        <v>6</v>
      </c>
      <c r="J12" s="25" t="s">
        <v>9</v>
      </c>
      <c r="K12" s="23">
        <v>2</v>
      </c>
      <c r="L12" s="26">
        <f xml:space="preserve"> COUNTIFS( Table2[Request '#],A12, Table2[Hiring Status], "&lt;&gt;" &amp; "" )</f>
        <v>0</v>
      </c>
      <c r="M12" s="26">
        <f xml:space="preserve"> COUNTIFS( Table2[Request '#],A12, Table2[Hiring Status], "In Process") +
  COUNTIFS( Table2[Request '#],A12, Table2[Hiring Status], "On Hold") +
  COUNTIFS( Table2[Request '#],A12, Table2[Hiring Status], "Waiting for Approval")</f>
        <v>0</v>
      </c>
      <c r="N12" s="26">
        <f>COUNTIFS( Table2[Request '#],A12,Table2[Hiring Status],"Hired")</f>
        <v>0</v>
      </c>
      <c r="O12" s="26">
        <f xml:space="preserve"> COUNTIFS( Table2[Request '#],A12, Table2[Hiring Status], "Rejected") +
  COUNTIFS( Table2[Request '#],A12, Table2[Hiring Status], "Candidate Reject the Offer")</f>
        <v>0</v>
      </c>
      <c r="P12" s="28">
        <f>K12-N12</f>
        <v>2</v>
      </c>
      <c r="Q12" s="40" t="str">
        <f t="shared" si="1"/>
        <v>Not Started</v>
      </c>
      <c r="R12" s="22"/>
    </row>
    <row r="13" spans="1:27" x14ac:dyDescent="0.25">
      <c r="A13" s="23">
        <f t="shared" si="2"/>
        <v>10</v>
      </c>
      <c r="B13" s="23">
        <v>406</v>
      </c>
      <c r="C13" s="24" t="s">
        <v>72</v>
      </c>
      <c r="D13" s="24"/>
      <c r="E13" s="23" t="s">
        <v>12</v>
      </c>
      <c r="F13" s="24"/>
      <c r="G13" s="25" t="s">
        <v>14</v>
      </c>
      <c r="H13" s="25" t="s">
        <v>96</v>
      </c>
      <c r="I13" s="25" t="s">
        <v>6</v>
      </c>
      <c r="J13" s="25" t="s">
        <v>7</v>
      </c>
      <c r="K13" s="23">
        <v>1</v>
      </c>
      <c r="L13" s="26">
        <f xml:space="preserve"> COUNTIFS( Table2[Request '#],A13, Table2[Hiring Status], "&lt;&gt;" &amp; "" )</f>
        <v>0</v>
      </c>
      <c r="M13" s="26">
        <f xml:space="preserve"> COUNTIFS( Table2[Request '#],A13, Table2[Hiring Status], "In Process") +
  COUNTIFS( Table2[Request '#],A13, Table2[Hiring Status], "On Hold") +
  COUNTIFS( Table2[Request '#],A13, Table2[Hiring Status], "Waiting for Approval")</f>
        <v>0</v>
      </c>
      <c r="N13" s="26">
        <f>COUNTIFS( Table2[Request '#],A13,Table2[Hiring Status],"Hired")</f>
        <v>0</v>
      </c>
      <c r="O13" s="26">
        <f xml:space="preserve"> COUNTIFS( Table2[Request '#],A13, Table2[Hiring Status], "Rejected") +
  COUNTIFS( Table2[Request '#],A13, Table2[Hiring Status], "Candidate Reject the Offer")</f>
        <v>0</v>
      </c>
      <c r="P13" s="28">
        <f>K13-N13</f>
        <v>1</v>
      </c>
      <c r="Q13" s="40" t="str">
        <f t="shared" si="1"/>
        <v>Not Started</v>
      </c>
      <c r="R13" s="22"/>
    </row>
    <row r="15" spans="1:27" x14ac:dyDescent="0.25">
      <c r="K15"/>
      <c r="L15"/>
    </row>
  </sheetData>
  <phoneticPr fontId="8" type="noConversion"/>
  <pageMargins left="0.25" right="0.28000000000000003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7D770-E904-4B00-88B0-BF70E98AB0D4}">
  <dimension ref="X2:Y4"/>
  <sheetViews>
    <sheetView showGridLines="0" workbookViewId="0">
      <selection activeCell="R26" sqref="R26"/>
    </sheetView>
  </sheetViews>
  <sheetFormatPr defaultRowHeight="15" x14ac:dyDescent="0.25"/>
  <sheetData>
    <row r="2" spans="24:25" x14ac:dyDescent="0.25">
      <c r="X2" s="36" t="s">
        <v>101</v>
      </c>
      <c r="Y2" s="36">
        <f>COUNTIF('Manpower Requests'!Q3:Q991, X2)</f>
        <v>6</v>
      </c>
    </row>
    <row r="3" spans="24:25" x14ac:dyDescent="0.25">
      <c r="X3" s="36" t="s">
        <v>102</v>
      </c>
      <c r="Y3" s="36">
        <f>COUNTIF('Manpower Requests'!Q3:Q991, X3)</f>
        <v>4</v>
      </c>
    </row>
    <row r="4" spans="24:25" x14ac:dyDescent="0.25">
      <c r="X4" s="36" t="s">
        <v>103</v>
      </c>
      <c r="Y4" s="36">
        <f>COUNTIF('Manpower Requests'!Q3:Q991, X4)</f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B1:B7"/>
  <sheetViews>
    <sheetView zoomScale="205" zoomScaleNormal="205" workbookViewId="0">
      <selection activeCell="F13" sqref="F13"/>
    </sheetView>
  </sheetViews>
  <sheetFormatPr defaultRowHeight="15" x14ac:dyDescent="0.25"/>
  <cols>
    <col min="2" max="2" width="22.42578125" customWidth="1"/>
  </cols>
  <sheetData>
    <row r="1" spans="2:2" x14ac:dyDescent="0.25">
      <c r="B1" s="14" t="s">
        <v>39</v>
      </c>
    </row>
    <row r="2" spans="2:2" x14ac:dyDescent="0.25">
      <c r="B2" s="15" t="s">
        <v>83</v>
      </c>
    </row>
    <row r="3" spans="2:2" x14ac:dyDescent="0.25">
      <c r="B3" s="15" t="s">
        <v>84</v>
      </c>
    </row>
    <row r="4" spans="2:2" x14ac:dyDescent="0.25">
      <c r="B4" s="15" t="s">
        <v>85</v>
      </c>
    </row>
    <row r="5" spans="2:2" x14ac:dyDescent="0.25">
      <c r="B5" s="15" t="s">
        <v>4</v>
      </c>
    </row>
    <row r="6" spans="2:2" x14ac:dyDescent="0.25">
      <c r="B6" s="15" t="s">
        <v>86</v>
      </c>
    </row>
    <row r="7" spans="2:2" x14ac:dyDescent="0.25">
      <c r="B7" s="15" t="s">
        <v>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Candidates List</vt:lpstr>
      <vt:lpstr>Manpower Requests</vt:lpstr>
      <vt:lpstr>Dashboard</vt:lpstr>
      <vt:lpstr>Lists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Yousef Hijji Al Salem</dc:creator>
  <cp:lastModifiedBy>Yousef Alsalem</cp:lastModifiedBy>
  <cp:lastPrinted>2017-11-05T09:48:11Z</cp:lastPrinted>
  <dcterms:created xsi:type="dcterms:W3CDTF">2017-07-19T06:42:23Z</dcterms:created>
  <dcterms:modified xsi:type="dcterms:W3CDTF">2024-09-09T21:25:05Z</dcterms:modified>
</cp:coreProperties>
</file>